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05" yWindow="-105" windowWidth="23250" windowHeight="12450" firstSheet="1" activeTab="1"/>
  </bookViews>
  <sheets>
    <sheet name="Kangatang" sheetId="3" state="veryHidden" r:id="rId1"/>
    <sheet name="Tổng hợp Dự toán" sheetId="1" r:id="rId2"/>
    <sheet name="Chi tiết BOQ &amp; Giá XL" sheetId="2" r:id="rId3"/>
  </sheets>
  <calcPr calcId="162913"/>
</workbook>
</file>

<file path=xl/calcChain.xml><?xml version="1.0" encoding="utf-8"?>
<calcChain xmlns="http://schemas.openxmlformats.org/spreadsheetml/2006/main">
  <c r="D5" i="1" l="1"/>
  <c r="J46" i="2" l="1"/>
  <c r="H41" i="2"/>
  <c r="I41" i="2" s="1"/>
  <c r="H40" i="2"/>
  <c r="I40" i="2" s="1"/>
  <c r="H39" i="2"/>
  <c r="I39" i="2" s="1"/>
  <c r="H38" i="2"/>
  <c r="I38" i="2" s="1"/>
  <c r="H29" i="2"/>
  <c r="I29" i="2" s="1"/>
  <c r="H28" i="2"/>
  <c r="I28" i="2" s="1"/>
  <c r="H25" i="2"/>
  <c r="I25" i="2" s="1"/>
  <c r="H24" i="2"/>
  <c r="I24" i="2" s="1"/>
  <c r="I23" i="2"/>
  <c r="H23" i="2"/>
  <c r="H22" i="2"/>
  <c r="I22" i="2" s="1"/>
  <c r="H21" i="2"/>
  <c r="I21" i="2" s="1"/>
  <c r="H20" i="2"/>
  <c r="I20" i="2" s="1"/>
  <c r="H19" i="2"/>
  <c r="I19" i="2" s="1"/>
  <c r="H18" i="2"/>
  <c r="I18" i="2" s="1"/>
  <c r="I17" i="2"/>
  <c r="H17" i="2"/>
  <c r="H16" i="2"/>
  <c r="I16" i="2" s="1"/>
  <c r="H15" i="2"/>
  <c r="I15" i="2" s="1"/>
  <c r="H12" i="2"/>
  <c r="I12" i="2" s="1"/>
  <c r="H11" i="2"/>
  <c r="I11" i="2" s="1"/>
  <c r="H10" i="2"/>
  <c r="I10" i="2" s="1"/>
  <c r="H9" i="2"/>
  <c r="I9" i="2" s="1"/>
  <c r="I8" i="2"/>
  <c r="H8" i="2"/>
  <c r="H7" i="2"/>
  <c r="I7" i="2" s="1"/>
  <c r="H6" i="2"/>
  <c r="I6" i="2" s="1"/>
  <c r="I13" i="2" l="1"/>
  <c r="I42" i="2"/>
  <c r="I30" i="2"/>
  <c r="I26" i="2"/>
  <c r="I32" i="2" l="1"/>
  <c r="I43" i="2"/>
  <c r="I44" i="2" s="1"/>
  <c r="I33" i="2" l="1"/>
  <c r="I34" i="2" s="1"/>
  <c r="I46" i="2" l="1"/>
  <c r="J34" i="2"/>
  <c r="I35" i="2"/>
  <c r="I36" i="2" s="1"/>
  <c r="C5" i="1" l="1"/>
  <c r="J20" i="2"/>
  <c r="J8" i="2"/>
  <c r="I47" i="2"/>
  <c r="I48" i="2" s="1"/>
  <c r="J39" i="2"/>
  <c r="J29" i="2"/>
  <c r="J25" i="2"/>
  <c r="J17" i="2"/>
  <c r="J22" i="2"/>
  <c r="J41" i="2"/>
  <c r="J7" i="2"/>
  <c r="J10" i="2"/>
  <c r="J19" i="2"/>
  <c r="J9" i="2"/>
  <c r="J38" i="2"/>
  <c r="J15" i="2"/>
  <c r="J28" i="2"/>
  <c r="J23" i="2"/>
  <c r="J12" i="2"/>
  <c r="J18" i="2"/>
  <c r="J11" i="2"/>
  <c r="J21" i="2"/>
  <c r="J6" i="2"/>
  <c r="J40" i="2"/>
  <c r="J16" i="2"/>
  <c r="J24" i="2"/>
  <c r="J13" i="2"/>
  <c r="J26" i="2"/>
  <c r="J42" i="2"/>
  <c r="J30" i="2"/>
  <c r="J32" i="2"/>
  <c r="J33" i="2"/>
  <c r="E5" i="1" l="1"/>
</calcChain>
</file>

<file path=xl/sharedStrings.xml><?xml version="1.0" encoding="utf-8"?>
<sst xmlns="http://schemas.openxmlformats.org/spreadsheetml/2006/main" count="154" uniqueCount="139">
  <si>
    <t>STT</t>
  </si>
  <si>
    <t>DANH MỤC CHI PHÍ DỰ TOÁN</t>
  </si>
  <si>
    <t>TỶ TRỌNG (%)</t>
  </si>
  <si>
    <t>GHI CHÚ &amp; CĂN CỨ PHÁP LÝ / KỸ THUẬT</t>
  </si>
  <si>
    <t>I</t>
  </si>
  <si>
    <t>II</t>
  </si>
  <si>
    <t>III</t>
  </si>
  <si>
    <t>Mã hiệu</t>
  </si>
  <si>
    <t>Nội dung công việc / Hạng mục sửa chữa</t>
  </si>
  <si>
    <t>ĐVT</t>
  </si>
  <si>
    <t>Khối lượng</t>
  </si>
  <si>
    <t>ĐG Vật tư
(VNĐ)</t>
  </si>
  <si>
    <t>ĐG Nhân công
(VNĐ)</t>
  </si>
  <si>
    <t>ĐG Ca máy
(VNĐ)</t>
  </si>
  <si>
    <t>ĐG Tổng hợp
(VNĐ)</t>
  </si>
  <si>
    <t>Thành tiền trước VAT
(VNĐ)</t>
  </si>
  <si>
    <t>Tỷ trọng
(%)</t>
  </si>
  <si>
    <t>Căn cứ kỹ thuật &amp; Ghi chú</t>
  </si>
  <si>
    <t>A. CÔNG TÁC CHUẨN BỊ, PHỤ TRỢ &amp; BIỆN PHÁP CHUNG</t>
  </si>
  <si>
    <t>A.1</t>
  </si>
  <si>
    <t>Khảo sát chi tiết hiện trạng, đo vẽ, định vị 90 vị trí; kiểm tra cường độ bê tông; lập PA kỹ thuật</t>
  </si>
  <si>
    <t>Trọn gói</t>
  </si>
  <si>
    <t>Theo hồ sơ mời thầu VTSC</t>
  </si>
  <si>
    <t>A.2</t>
  </si>
  <si>
    <t>Lắp dựng hệ khung, sàn đạo treo dưới gầm cầu (thi công cuốn chiếu luân chuyển)</t>
  </si>
  <si>
    <t>Tấn</t>
  </si>
  <si>
    <t>Hệ giáo treo gầm cầu</t>
  </si>
  <si>
    <t>A.3</t>
  </si>
  <si>
    <t>Tháo dỡ hệ sàn đạo treo sau khi hoàn thành</t>
  </si>
  <si>
    <t>Tháo dỡ cuốn chiếu từ bờ ra sông</t>
  </si>
  <si>
    <t>A.4</t>
  </si>
  <si>
    <t>Thuê thép hình làm sàn đạo (60 ngày)</t>
  </si>
  <si>
    <t>Khấu hao thuê bao thép hình</t>
  </si>
  <si>
    <t>A.5</t>
  </si>
  <si>
    <t>Ván lát sàn đạo thao tác gầm cầu (250 m²)</t>
  </si>
  <si>
    <t>m²</t>
  </si>
  <si>
    <t>Ván chịu ẩm, liên kết chống sóng</t>
  </si>
  <si>
    <t>A.6</t>
  </si>
  <si>
    <t>Phao nổi / bè công tác, ghe máy phục vụ thi công &amp; cứu hộ</t>
  </si>
  <si>
    <t>Bè nổi đặt máy nén, xuồng HSE</t>
  </si>
  <si>
    <t>A.7</t>
  </si>
  <si>
    <t>An toàn lao động sông nước (HSE), bảo hiểm, phao cứu sinh</t>
  </si>
  <si>
    <t>Trang bị 100% công nhân trên nước</t>
  </si>
  <si>
    <t>TỔNG CỘNG MỤC A (CÔNG TÁC CHUẨN BỊ &amp; PHỤ TRỢ)</t>
  </si>
  <si>
    <t>B. SỬA CHỮA KẾT CẤU BÊ TÔNG CỐT THÉP (90 VỊ TRÍ KHẢO SÁT)</t>
  </si>
  <si>
    <t>B.1</t>
  </si>
  <si>
    <t>Cắt vanh bê tông giới hạn vùng sửa chữa (sâu 15–20mm)</t>
  </si>
  <si>
    <t>m</t>
  </si>
  <si>
    <t>202.95m cầu chính + 294.2m cầu dẫn</t>
  </si>
  <si>
    <t>B.2</t>
  </si>
  <si>
    <t>Đục tẩy bê tông hư hỏng, đục sâu qua mặt sau thép</t>
  </si>
  <si>
    <t>Loại bỏ hoàn toàn bê tông nhiễm mặn</t>
  </si>
  <si>
    <t>B.3</t>
  </si>
  <si>
    <t>Làm sạch bề mặt bê tông sau đục (rửa nước ngọt áp lực cao)</t>
  </si>
  <si>
    <t>Rửa sạch bụi bê tông &amp; muối bám</t>
  </si>
  <si>
    <t>B.4</t>
  </si>
  <si>
    <t>Tẩy gỉ, làm sạch cốt thép hiện hữu</t>
  </si>
  <si>
    <t>Tẩy gỉ cơ học Chuẩn Sa 2.5</t>
  </si>
  <si>
    <t>B.5</t>
  </si>
  <si>
    <t>Quét chất ức chế ăn mòn, bảo vệ cốt thép (Sika FerroGard-903+)</t>
  </si>
  <si>
    <t>Định mức 0.5kg/m² Sika FerroGard</t>
  </si>
  <si>
    <t>B.6</t>
  </si>
  <si>
    <t>Thép CB300-V bổ sung / thay thế cốt thép mất tiết diện</t>
  </si>
  <si>
    <t>kg</t>
  </si>
  <si>
    <t>Thép vằn gia cường chịu lực</t>
  </si>
  <si>
    <t>B.7</t>
  </si>
  <si>
    <t>Quét lớp kết nối bê tông cũ - mới (Sikadur-732)</t>
  </si>
  <si>
    <t>Keo kết nối Sikadur-732 chính hãng</t>
  </si>
  <si>
    <t>B.8</t>
  </si>
  <si>
    <t>Ván khuôn định hình kín khít góc dầm, đầu cọc</t>
  </si>
  <si>
    <t>Ván khuôn phủ phim + Gioăng cao su</t>
  </si>
  <si>
    <t>B.9</t>
  </si>
  <si>
    <t>Vữa rót bù co ngót SikaGrout 214-11 (hoặc đắp MonoTop-412)</t>
  </si>
  <si>
    <t>m³</t>
  </si>
  <si>
    <t>R28 &gt;= 60MPa, vữa tự chảy ngập triều</t>
  </si>
  <si>
    <t>B.10</t>
  </si>
  <si>
    <t>Bơm keo epoxy áp lực thấp Sikadur-52 Injection xử lý nứt</t>
  </si>
  <si>
    <t>Xử lý 30 vị trí vết nứt ngấm nước</t>
  </si>
  <si>
    <t>B.11</t>
  </si>
  <si>
    <t>Sơn phủ bảo vệ chống xâm thực Sikagard-680 S (2 lớp)</t>
  </si>
  <si>
    <t>Sơn kháng cacbonat hóa &amp; muối biển</t>
  </si>
  <si>
    <t>TỔNG CỘNG MỤC B (SỬA CHỮA KẾT CẤU BÊ TÔNG CỐT THÉP)</t>
  </si>
  <si>
    <t>C. CÔNG TÁC NGHIỆM THU &amp; HOÀN CÔNG THEO ĐỀ BÀI CĐT</t>
  </si>
  <si>
    <t>C.1</t>
  </si>
  <si>
    <t>Kiểm tra, vệ sinh gối đỡ cầu cảng; lập biên bản hiện trạng</t>
  </si>
  <si>
    <t>Kiểm tra gối cao su &amp; khe co giãn</t>
  </si>
  <si>
    <t>C.2</t>
  </si>
  <si>
    <t>Hồ sơ hoàn công, nhật ký thi công, ảnh chụp từng vị trí kiểm tra chất lượng</t>
  </si>
  <si>
    <t>In ấn 05 bộ hồ sơ hoàn công VTSC</t>
  </si>
  <si>
    <t>TỔNG CỘNG MỤC C (NGHIỆM THU &amp; HOÀN CÔNG)</t>
  </si>
  <si>
    <t>D. DỰ PHÒNG KHỐI LƯỢNG PHÁT SINH</t>
  </si>
  <si>
    <t>D.1</t>
  </si>
  <si>
    <t>Dự phòng 10% giá trị sửa chữa kết cấu Mục B (theo đề bài CĐT)</t>
  </si>
  <si>
    <t>%</t>
  </si>
  <si>
    <t>Dự phòng 10% khối lượng theo đề bài</t>
  </si>
  <si>
    <t>TỔNG CỘNG MỤC D (DỰ PHÒNG KHỐI LƯỢNG 10%)</t>
  </si>
  <si>
    <t>TỔNG CỘNG PHẦN I (BASE BID - TRƯỚC VAT)</t>
  </si>
  <si>
    <t>THUẾ GIÁ TRỊ GIA TĂNG PHẦN I (VAT 8%)</t>
  </si>
  <si>
    <t>GIÁ CHÀO THẦU CƠ SỞ PHẦN I (ĐÃ GỒM VAT 8%)</t>
  </si>
  <si>
    <t>PHẦN II: CÁC HẠNG MỤC NHÀ THẦU THUẬN VIỆT ĐỀ XUẤT BỔ SUNG</t>
  </si>
  <si>
    <t>ĐX.1</t>
  </si>
  <si>
    <t>Hệ giáo chống đỡ (Shoring) tạm thời gánh tải dầm biên hư hỏng</t>
  </si>
  <si>
    <t>Hệ</t>
  </si>
  <si>
    <t>Chống đỡ gánh tải dầm DD6-13 nguy hiểm</t>
  </si>
  <si>
    <t>ĐX.2</t>
  </si>
  <si>
    <t>Gia công &amp; lắp dựng Hộp cách ly kín nước (Cofferdam) ngập triều</t>
  </si>
  <si>
    <t>Bộ</t>
  </si>
  <si>
    <t>04 bộ đê quây ôm cọc chống rửa trôi vữa</t>
  </si>
  <si>
    <t>ĐX.3</t>
  </si>
  <si>
    <t>Cạo hà vệ sinh sâu &amp; Khảo sát lại 10 cọc cầu chính bị che khuất</t>
  </si>
  <si>
    <t>Gói</t>
  </si>
  <si>
    <t>Xử lý dứt điểm rủi ro cọc đợt KĐ 2021</t>
  </si>
  <si>
    <t>ĐX.4</t>
  </si>
  <si>
    <t>Thí nghiệm KCS độc lập: Nén mẫu vữa R28 &amp; Kéo nhổ bám dính (Pull-off)</t>
  </si>
  <si>
    <t>LAS-XD nghiệm thu phục vụ KĐ 5 năm</t>
  </si>
  <si>
    <t>TỔNG CỘNG PHẦN II (ĐỀ XUẤT BỔ SUNG - TRƯỚC VAT)</t>
  </si>
  <si>
    <t>THUẾ GIÁ TRỊ GIA TĂNG PHẦN II (VAT 8%)</t>
  </si>
  <si>
    <t>TỔNG GIÁ TRỊ PHẦN II (ĐÃ GỒM VAT 8%)</t>
  </si>
  <si>
    <t>TỔNG CỘNG TOÀN BỘ GÓI THẦU SỬA CHỮA CẦU TÀU (PHẦN I + PHẦN II)</t>
  </si>
  <si>
    <t>1. TỔNG GIÁ TRỊ DỰ TOÁN TRƯỚC VAT (I + II)</t>
  </si>
  <si>
    <t>2. THUẾ GIÁ TRỊ GIA TĂNG TỔNG CỘNG (VAT 8%)</t>
  </si>
  <si>
    <t>3. TỔNG CỘNG GIÁ CHÀO THẦU TRỌN GÓI (ĐÃ GỒM VAT 8%)</t>
  </si>
  <si>
    <t>DỰ TOÁN TỔNG CHI PHÍ SỬA CHỮA CẦU TÀU 3.000 DWT VTSC</t>
  </si>
  <si>
    <t>Cơ sở: Báo cáo khảo sát VTSC-KS-2026, Các hồ sơ chào giá cạnh tranh</t>
  </si>
  <si>
    <t>TỔNG DỰ TOÁN SỬA CHỮA (ĐÃ VAT)</t>
  </si>
  <si>
    <t>BẢNG CHI TIẾT BÓC TÁCH BOQ &amp; ĐƠN GIÁ XÂY LẮP</t>
  </si>
  <si>
    <t>PHẦN I: BÁO GIÁ THEO ĐÚNG BOQ</t>
  </si>
  <si>
    <t>GHI CHÚ:</t>
  </si>
  <si>
    <t>CHI PHÍ
CHƯA VAT (VNĐ)</t>
  </si>
  <si>
    <t xml:space="preserve"> VAT (8%)</t>
  </si>
  <si>
    <t>TỔNG CHI PHÍ
CÓ VAT (VNĐ)</t>
  </si>
  <si>
    <t>THI CÔNG SỬA CHỮA (GÓI THẦU XL)</t>
  </si>
  <si>
    <t>TƯ VẤN GIÁM SÁT THI CÔNG/NGHIỆM THU</t>
  </si>
  <si>
    <t>1. Chi phí kiểm định cảng tính riêng, ngoài phạm vi dự toán này</t>
  </si>
  <si>
    <t>Kết quả chào giá cạnh tranh tháng 9/2026</t>
  </si>
  <si>
    <t>Dự phòng phát sinh khối lượng, tăng giá vật tư và các chi phí chưa tính đến</t>
  </si>
  <si>
    <t>CHI PHÍ TƯ VẤN</t>
  </si>
  <si>
    <r>
      <t>TƯ VẤN THẨM TRA</t>
    </r>
    <r>
      <rPr>
        <sz val="13"/>
        <color rgb="FFFF0000"/>
        <rFont val="Times New Roman"/>
        <family val="1"/>
      </rPr>
      <t xml:space="preserve"> THIẾT KẾ/DỰ TOÁN</t>
    </r>
  </si>
  <si>
    <t>DỰ PHÒNG PHÍ  (10%)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</si>
</sst>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b/>
      <sz val="13"/>
      <color rgb="FF1F4E79"/>
      <name val="Times New Roman"/>
      <family val="1"/>
    </font>
    <font>
      <sz val="13"/>
      <color theme="1"/>
      <name val="Times New Roman"/>
      <family val="1"/>
    </font>
    <font>
      <i/>
      <sz val="13"/>
      <color rgb="FF595959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  <font>
      <sz val="13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3" fontId="4" fillId="0" borderId="1" xfId="0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/>
    <xf numFmtId="164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right" vertical="center"/>
    </xf>
    <xf numFmtId="3" fontId="4" fillId="0" borderId="2" xfId="0" applyNumberFormat="1" applyFont="1" applyFill="1" applyBorder="1" applyAlignment="1">
      <alignment horizontal="right" vertical="center"/>
    </xf>
    <xf numFmtId="164" fontId="6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4" fontId="6" fillId="0" borderId="2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0" xfId="0" applyFont="1"/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="85" zoomScaleNormal="85" workbookViewId="0">
      <selection activeCell="C7" sqref="C7"/>
    </sheetView>
  </sheetViews>
  <sheetFormatPr defaultColWidth="8.85546875" defaultRowHeight="16.5" x14ac:dyDescent="0.25"/>
  <cols>
    <col min="1" max="1" width="7.7109375" style="1" customWidth="1"/>
    <col min="2" max="2" width="55.28515625" style="1" customWidth="1"/>
    <col min="3" max="3" width="24.42578125" style="1" customWidth="1"/>
    <col min="4" max="4" width="18.85546875" style="1" customWidth="1"/>
    <col min="5" max="5" width="21.85546875" style="1" customWidth="1"/>
    <col min="6" max="6" width="16.5703125" style="1" customWidth="1"/>
    <col min="7" max="7" width="50" style="1" customWidth="1"/>
    <col min="8" max="16384" width="8.85546875" style="1"/>
  </cols>
  <sheetData>
    <row r="1" spans="1:7" ht="18.75" x14ac:dyDescent="0.3">
      <c r="A1" s="27" t="s">
        <v>122</v>
      </c>
      <c r="B1" s="27"/>
      <c r="C1" s="27"/>
      <c r="D1" s="27"/>
      <c r="E1" s="27"/>
      <c r="F1" s="27"/>
      <c r="G1" s="27"/>
    </row>
    <row r="2" spans="1:7" x14ac:dyDescent="0.25">
      <c r="A2" s="28" t="s">
        <v>123</v>
      </c>
      <c r="B2" s="28"/>
      <c r="C2" s="28"/>
      <c r="D2" s="28"/>
      <c r="E2" s="28"/>
      <c r="F2" s="28"/>
      <c r="G2" s="28"/>
    </row>
    <row r="4" spans="1:7" ht="33" x14ac:dyDescent="0.25">
      <c r="A4" s="3" t="s">
        <v>0</v>
      </c>
      <c r="B4" s="3" t="s">
        <v>1</v>
      </c>
      <c r="C4" s="3" t="s">
        <v>128</v>
      </c>
      <c r="D4" s="3" t="s">
        <v>129</v>
      </c>
      <c r="E4" s="3" t="s">
        <v>130</v>
      </c>
      <c r="F4" s="3" t="s">
        <v>2</v>
      </c>
      <c r="G4" s="3" t="s">
        <v>3</v>
      </c>
    </row>
    <row r="5" spans="1:7" x14ac:dyDescent="0.25">
      <c r="A5" s="3" t="s">
        <v>4</v>
      </c>
      <c r="B5" s="26" t="s">
        <v>131</v>
      </c>
      <c r="C5" s="6">
        <f>'Chi tiết BOQ &amp; Giá XL'!I46</f>
        <v>1885109241</v>
      </c>
      <c r="D5" s="7">
        <f>C5*0.08</f>
        <v>150808739.28</v>
      </c>
      <c r="E5" s="6">
        <f>C5+D5</f>
        <v>2035917980.28</v>
      </c>
      <c r="F5" s="8"/>
      <c r="G5" s="9" t="s">
        <v>134</v>
      </c>
    </row>
    <row r="6" spans="1:7" x14ac:dyDescent="0.25">
      <c r="A6" s="3" t="s">
        <v>5</v>
      </c>
      <c r="B6" s="26" t="s">
        <v>136</v>
      </c>
      <c r="C6" s="6"/>
      <c r="D6" s="7"/>
      <c r="E6" s="6"/>
      <c r="F6" s="8"/>
      <c r="G6" s="9"/>
    </row>
    <row r="7" spans="1:7" x14ac:dyDescent="0.25">
      <c r="A7" s="4">
        <v>1</v>
      </c>
      <c r="B7" s="12" t="s">
        <v>137</v>
      </c>
      <c r="C7" s="6"/>
      <c r="D7" s="7"/>
      <c r="E7" s="6"/>
      <c r="F7" s="8"/>
      <c r="G7" s="9"/>
    </row>
    <row r="8" spans="1:7" x14ac:dyDescent="0.25">
      <c r="A8" s="4">
        <v>2</v>
      </c>
      <c r="B8" s="12" t="s">
        <v>132</v>
      </c>
      <c r="C8" s="6"/>
      <c r="D8" s="7"/>
      <c r="E8" s="6"/>
      <c r="F8" s="8"/>
      <c r="G8" s="9"/>
    </row>
    <row r="9" spans="1:7" ht="33" customHeight="1" x14ac:dyDescent="0.25">
      <c r="A9" s="3" t="s">
        <v>6</v>
      </c>
      <c r="B9" s="26" t="s">
        <v>138</v>
      </c>
      <c r="C9" s="6"/>
      <c r="D9" s="7"/>
      <c r="E9" s="6"/>
      <c r="F9" s="8"/>
      <c r="G9" s="9" t="s">
        <v>135</v>
      </c>
    </row>
    <row r="10" spans="1:7" ht="25.9" customHeight="1" x14ac:dyDescent="0.25">
      <c r="A10" s="10"/>
      <c r="B10" s="13" t="s">
        <v>124</v>
      </c>
      <c r="C10" s="6"/>
      <c r="D10" s="6"/>
      <c r="E10" s="6"/>
      <c r="F10" s="11"/>
      <c r="G10" s="5"/>
    </row>
    <row r="12" spans="1:7" x14ac:dyDescent="0.25">
      <c r="B12" s="2" t="s">
        <v>127</v>
      </c>
    </row>
    <row r="13" spans="1:7" x14ac:dyDescent="0.25">
      <c r="B13" s="25" t="s">
        <v>133</v>
      </c>
    </row>
  </sheetData>
  <mergeCells count="2">
    <mergeCell ref="A1:G1"/>
    <mergeCell ref="A2:G2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opLeftCell="A31" zoomScale="85" zoomScaleNormal="85" workbookViewId="0">
      <selection activeCell="I48" sqref="I48"/>
    </sheetView>
  </sheetViews>
  <sheetFormatPr defaultColWidth="8.85546875" defaultRowHeight="16.5" x14ac:dyDescent="0.25"/>
  <cols>
    <col min="1" max="1" width="15.140625" style="1" customWidth="1"/>
    <col min="2" max="2" width="91" style="1" customWidth="1"/>
    <col min="3" max="3" width="12" style="1" customWidth="1"/>
    <col min="4" max="4" width="13" style="1" customWidth="1"/>
    <col min="5" max="5" width="12" style="1" customWidth="1"/>
    <col min="6" max="6" width="15" style="1" customWidth="1"/>
    <col min="7" max="7" width="12" style="1" customWidth="1"/>
    <col min="8" max="8" width="15" style="1" customWidth="1"/>
    <col min="9" max="9" width="23" style="1" customWidth="1"/>
    <col min="10" max="10" width="13" style="1" customWidth="1"/>
    <col min="11" max="11" width="42" style="1" customWidth="1"/>
    <col min="12" max="16384" width="8.85546875" style="1"/>
  </cols>
  <sheetData>
    <row r="1" spans="1:11" x14ac:dyDescent="0.25">
      <c r="A1" s="29" t="s">
        <v>125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3" spans="1:11" ht="49.5" x14ac:dyDescent="0.25">
      <c r="A3" s="14" t="s">
        <v>7</v>
      </c>
      <c r="B3" s="14" t="s">
        <v>8</v>
      </c>
      <c r="C3" s="14" t="s">
        <v>9</v>
      </c>
      <c r="D3" s="14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15</v>
      </c>
      <c r="J3" s="14" t="s">
        <v>16</v>
      </c>
      <c r="K3" s="14" t="s">
        <v>17</v>
      </c>
    </row>
    <row r="4" spans="1:11" ht="25.9" customHeight="1" x14ac:dyDescent="0.25">
      <c r="A4" s="15" t="s">
        <v>126</v>
      </c>
      <c r="B4" s="15"/>
      <c r="C4" s="16"/>
      <c r="D4" s="16"/>
      <c r="E4" s="16"/>
      <c r="F4" s="16"/>
      <c r="G4" s="16"/>
      <c r="H4" s="16"/>
      <c r="I4" s="16"/>
      <c r="J4" s="16"/>
      <c r="K4" s="16"/>
    </row>
    <row r="5" spans="1:11" ht="22.15" customHeight="1" x14ac:dyDescent="0.25">
      <c r="A5" s="16"/>
      <c r="B5" s="15" t="s">
        <v>18</v>
      </c>
      <c r="C5" s="16"/>
      <c r="D5" s="16"/>
      <c r="E5" s="16"/>
      <c r="F5" s="16"/>
      <c r="G5" s="16"/>
      <c r="H5" s="16"/>
      <c r="I5" s="16"/>
      <c r="J5" s="16"/>
      <c r="K5" s="16"/>
    </row>
    <row r="6" spans="1:11" ht="22.15" customHeight="1" x14ac:dyDescent="0.25">
      <c r="A6" s="17" t="s">
        <v>19</v>
      </c>
      <c r="B6" s="18" t="s">
        <v>20</v>
      </c>
      <c r="C6" s="17" t="s">
        <v>21</v>
      </c>
      <c r="D6" s="19">
        <v>1</v>
      </c>
      <c r="E6" s="19">
        <v>7000000</v>
      </c>
      <c r="F6" s="19">
        <v>20000000</v>
      </c>
      <c r="G6" s="19">
        <v>5000000</v>
      </c>
      <c r="H6" s="20">
        <f t="shared" ref="H6:H12" si="0">E6+F6+G6</f>
        <v>32000000</v>
      </c>
      <c r="I6" s="20">
        <f t="shared" ref="I6:I12" si="1">D6*H6</f>
        <v>32000000</v>
      </c>
      <c r="J6" s="21">
        <f t="shared" ref="J6:J13" si="2">I6/$I$46</f>
        <v>1.6975143564107117E-2</v>
      </c>
      <c r="K6" s="18" t="s">
        <v>22</v>
      </c>
    </row>
    <row r="7" spans="1:11" ht="22.15" customHeight="1" x14ac:dyDescent="0.25">
      <c r="A7" s="17" t="s">
        <v>23</v>
      </c>
      <c r="B7" s="18" t="s">
        <v>24</v>
      </c>
      <c r="C7" s="17" t="s">
        <v>25</v>
      </c>
      <c r="D7" s="19">
        <v>12</v>
      </c>
      <c r="E7" s="19">
        <v>1900000</v>
      </c>
      <c r="F7" s="19">
        <v>4500000</v>
      </c>
      <c r="G7" s="19">
        <v>1200000</v>
      </c>
      <c r="H7" s="20">
        <f t="shared" si="0"/>
        <v>7600000</v>
      </c>
      <c r="I7" s="20">
        <f t="shared" si="1"/>
        <v>91200000</v>
      </c>
      <c r="J7" s="21">
        <f t="shared" si="2"/>
        <v>4.8379159157705277E-2</v>
      </c>
      <c r="K7" s="18" t="s">
        <v>26</v>
      </c>
    </row>
    <row r="8" spans="1:11" ht="22.15" customHeight="1" x14ac:dyDescent="0.25">
      <c r="A8" s="17" t="s">
        <v>27</v>
      </c>
      <c r="B8" s="18" t="s">
        <v>28</v>
      </c>
      <c r="C8" s="17" t="s">
        <v>25</v>
      </c>
      <c r="D8" s="19">
        <v>12</v>
      </c>
      <c r="E8" s="19">
        <v>0</v>
      </c>
      <c r="F8" s="19">
        <v>2500000</v>
      </c>
      <c r="G8" s="19">
        <v>1000000</v>
      </c>
      <c r="H8" s="20">
        <f t="shared" si="0"/>
        <v>3500000</v>
      </c>
      <c r="I8" s="20">
        <f t="shared" si="1"/>
        <v>42000000</v>
      </c>
      <c r="J8" s="21">
        <f t="shared" si="2"/>
        <v>2.2279875927890588E-2</v>
      </c>
      <c r="K8" s="18" t="s">
        <v>29</v>
      </c>
    </row>
    <row r="9" spans="1:11" ht="22.15" customHeight="1" x14ac:dyDescent="0.25">
      <c r="A9" s="17" t="s">
        <v>30</v>
      </c>
      <c r="B9" s="18" t="s">
        <v>31</v>
      </c>
      <c r="C9" s="17" t="s">
        <v>25</v>
      </c>
      <c r="D9" s="19">
        <v>12</v>
      </c>
      <c r="E9" s="19">
        <v>3000000</v>
      </c>
      <c r="F9" s="19">
        <v>0</v>
      </c>
      <c r="G9" s="19">
        <v>0</v>
      </c>
      <c r="H9" s="20">
        <f t="shared" si="0"/>
        <v>3000000</v>
      </c>
      <c r="I9" s="20">
        <f t="shared" si="1"/>
        <v>36000000</v>
      </c>
      <c r="J9" s="21">
        <f t="shared" si="2"/>
        <v>1.9097036509620507E-2</v>
      </c>
      <c r="K9" s="18" t="s">
        <v>32</v>
      </c>
    </row>
    <row r="10" spans="1:11" ht="22.15" customHeight="1" x14ac:dyDescent="0.25">
      <c r="A10" s="17" t="s">
        <v>33</v>
      </c>
      <c r="B10" s="18" t="s">
        <v>34</v>
      </c>
      <c r="C10" s="17" t="s">
        <v>35</v>
      </c>
      <c r="D10" s="19">
        <v>250</v>
      </c>
      <c r="E10" s="19">
        <v>280000</v>
      </c>
      <c r="F10" s="19">
        <v>110000</v>
      </c>
      <c r="G10" s="19">
        <v>50000</v>
      </c>
      <c r="H10" s="20">
        <f t="shared" si="0"/>
        <v>440000</v>
      </c>
      <c r="I10" s="20">
        <f t="shared" si="1"/>
        <v>110000000</v>
      </c>
      <c r="J10" s="21">
        <f t="shared" si="2"/>
        <v>5.8352056001618212E-2</v>
      </c>
      <c r="K10" s="18" t="s">
        <v>36</v>
      </c>
    </row>
    <row r="11" spans="1:11" ht="22.15" customHeight="1" x14ac:dyDescent="0.25">
      <c r="A11" s="17" t="s">
        <v>37</v>
      </c>
      <c r="B11" s="18" t="s">
        <v>38</v>
      </c>
      <c r="C11" s="17" t="s">
        <v>21</v>
      </c>
      <c r="D11" s="19">
        <v>1</v>
      </c>
      <c r="E11" s="19">
        <v>27000000</v>
      </c>
      <c r="F11" s="19">
        <v>30000000</v>
      </c>
      <c r="G11" s="19">
        <v>25000000</v>
      </c>
      <c r="H11" s="20">
        <f t="shared" si="0"/>
        <v>82000000</v>
      </c>
      <c r="I11" s="20">
        <f t="shared" si="1"/>
        <v>82000000</v>
      </c>
      <c r="J11" s="21">
        <f t="shared" si="2"/>
        <v>4.3498805383024482E-2</v>
      </c>
      <c r="K11" s="18" t="s">
        <v>39</v>
      </c>
    </row>
    <row r="12" spans="1:11" ht="22.15" customHeight="1" x14ac:dyDescent="0.25">
      <c r="A12" s="17" t="s">
        <v>40</v>
      </c>
      <c r="B12" s="18" t="s">
        <v>41</v>
      </c>
      <c r="C12" s="17" t="s">
        <v>21</v>
      </c>
      <c r="D12" s="19">
        <v>1</v>
      </c>
      <c r="E12" s="19">
        <v>17000000</v>
      </c>
      <c r="F12" s="19">
        <v>10000000</v>
      </c>
      <c r="G12" s="19">
        <v>3000000</v>
      </c>
      <c r="H12" s="20">
        <f t="shared" si="0"/>
        <v>30000000</v>
      </c>
      <c r="I12" s="20">
        <f t="shared" si="1"/>
        <v>30000000</v>
      </c>
      <c r="J12" s="21">
        <f t="shared" si="2"/>
        <v>1.5914197091350422E-2</v>
      </c>
      <c r="K12" s="18" t="s">
        <v>42</v>
      </c>
    </row>
    <row r="13" spans="1:11" ht="22.15" customHeight="1" x14ac:dyDescent="0.25">
      <c r="A13" s="16"/>
      <c r="B13" s="15" t="s">
        <v>43</v>
      </c>
      <c r="C13" s="16"/>
      <c r="D13" s="16"/>
      <c r="E13" s="16"/>
      <c r="F13" s="16"/>
      <c r="G13" s="16"/>
      <c r="H13" s="16"/>
      <c r="I13" s="20">
        <f>SUM(I6:I12)</f>
        <v>423200000</v>
      </c>
      <c r="J13" s="22">
        <f t="shared" si="2"/>
        <v>0.2244962736353166</v>
      </c>
      <c r="K13" s="16"/>
    </row>
    <row r="14" spans="1:11" ht="22.15" customHeight="1" x14ac:dyDescent="0.25">
      <c r="A14" s="16"/>
      <c r="B14" s="15" t="s">
        <v>44</v>
      </c>
      <c r="C14" s="16"/>
      <c r="D14" s="16"/>
      <c r="E14" s="16"/>
      <c r="F14" s="16"/>
      <c r="G14" s="16"/>
      <c r="H14" s="16"/>
      <c r="I14" s="16"/>
      <c r="J14" s="16"/>
      <c r="K14" s="16"/>
    </row>
    <row r="15" spans="1:11" ht="22.15" customHeight="1" x14ac:dyDescent="0.25">
      <c r="A15" s="17" t="s">
        <v>45</v>
      </c>
      <c r="B15" s="18" t="s">
        <v>46</v>
      </c>
      <c r="C15" s="17" t="s">
        <v>47</v>
      </c>
      <c r="D15" s="23">
        <v>497.15</v>
      </c>
      <c r="E15" s="19">
        <v>62000</v>
      </c>
      <c r="F15" s="19">
        <v>84000</v>
      </c>
      <c r="G15" s="19">
        <v>40000</v>
      </c>
      <c r="H15" s="20">
        <f t="shared" ref="H15:H25" si="3">E15+F15+G15</f>
        <v>186000</v>
      </c>
      <c r="I15" s="20">
        <f t="shared" ref="I15:I25" si="4">D15*H15</f>
        <v>92469900</v>
      </c>
      <c r="J15" s="21">
        <f t="shared" ref="J15:J26" si="5">I15/$I$46</f>
        <v>4.9052807120582145E-2</v>
      </c>
      <c r="K15" s="18" t="s">
        <v>48</v>
      </c>
    </row>
    <row r="16" spans="1:11" ht="22.15" customHeight="1" x14ac:dyDescent="0.25">
      <c r="A16" s="17" t="s">
        <v>49</v>
      </c>
      <c r="B16" s="18" t="s">
        <v>50</v>
      </c>
      <c r="C16" s="17" t="s">
        <v>35</v>
      </c>
      <c r="D16" s="23">
        <v>156.43</v>
      </c>
      <c r="E16" s="19">
        <v>82000</v>
      </c>
      <c r="F16" s="19">
        <v>380000</v>
      </c>
      <c r="G16" s="19">
        <v>180000</v>
      </c>
      <c r="H16" s="20">
        <f t="shared" si="3"/>
        <v>642000</v>
      </c>
      <c r="I16" s="20">
        <f t="shared" si="4"/>
        <v>100428060</v>
      </c>
      <c r="J16" s="21">
        <f t="shared" si="5"/>
        <v>5.3274398011398855E-2</v>
      </c>
      <c r="K16" s="18" t="s">
        <v>51</v>
      </c>
    </row>
    <row r="17" spans="1:11" ht="22.15" customHeight="1" x14ac:dyDescent="0.25">
      <c r="A17" s="17" t="s">
        <v>52</v>
      </c>
      <c r="B17" s="18" t="s">
        <v>53</v>
      </c>
      <c r="C17" s="17" t="s">
        <v>35</v>
      </c>
      <c r="D17" s="23">
        <v>156.43</v>
      </c>
      <c r="E17" s="19">
        <v>24000</v>
      </c>
      <c r="F17" s="19">
        <v>85000</v>
      </c>
      <c r="G17" s="19">
        <v>40000</v>
      </c>
      <c r="H17" s="20">
        <f t="shared" si="3"/>
        <v>149000</v>
      </c>
      <c r="I17" s="20">
        <f t="shared" si="4"/>
        <v>23308070</v>
      </c>
      <c r="J17" s="21">
        <f t="shared" si="5"/>
        <v>1.2364307326633068E-2</v>
      </c>
      <c r="K17" s="18" t="s">
        <v>54</v>
      </c>
    </row>
    <row r="18" spans="1:11" ht="22.15" customHeight="1" x14ac:dyDescent="0.25">
      <c r="A18" s="17" t="s">
        <v>55</v>
      </c>
      <c r="B18" s="18" t="s">
        <v>56</v>
      </c>
      <c r="C18" s="17" t="s">
        <v>21</v>
      </c>
      <c r="D18" s="19">
        <v>1</v>
      </c>
      <c r="E18" s="19">
        <v>8500000</v>
      </c>
      <c r="F18" s="19">
        <v>18000000</v>
      </c>
      <c r="G18" s="19">
        <v>8000000</v>
      </c>
      <c r="H18" s="20">
        <f t="shared" si="3"/>
        <v>34500000</v>
      </c>
      <c r="I18" s="20">
        <f t="shared" si="4"/>
        <v>34500000</v>
      </c>
      <c r="J18" s="21">
        <f t="shared" si="5"/>
        <v>1.8301326655052984E-2</v>
      </c>
      <c r="K18" s="18" t="s">
        <v>57</v>
      </c>
    </row>
    <row r="19" spans="1:11" ht="22.15" customHeight="1" x14ac:dyDescent="0.25">
      <c r="A19" s="17" t="s">
        <v>58</v>
      </c>
      <c r="B19" s="18" t="s">
        <v>59</v>
      </c>
      <c r="C19" s="17" t="s">
        <v>35</v>
      </c>
      <c r="D19" s="23">
        <v>156.43</v>
      </c>
      <c r="E19" s="19">
        <v>195000</v>
      </c>
      <c r="F19" s="19">
        <v>85000</v>
      </c>
      <c r="G19" s="19">
        <v>40000</v>
      </c>
      <c r="H19" s="20">
        <f t="shared" si="3"/>
        <v>320000</v>
      </c>
      <c r="I19" s="20">
        <f t="shared" si="4"/>
        <v>50057600</v>
      </c>
      <c r="J19" s="21">
        <f t="shared" si="5"/>
        <v>2.655421707733276E-2</v>
      </c>
      <c r="K19" s="18" t="s">
        <v>60</v>
      </c>
    </row>
    <row r="20" spans="1:11" ht="22.15" customHeight="1" x14ac:dyDescent="0.25">
      <c r="A20" s="17" t="s">
        <v>61</v>
      </c>
      <c r="B20" s="18" t="s">
        <v>62</v>
      </c>
      <c r="C20" s="17" t="s">
        <v>63</v>
      </c>
      <c r="D20" s="23">
        <v>391.07</v>
      </c>
      <c r="E20" s="19">
        <v>24000</v>
      </c>
      <c r="F20" s="19">
        <v>18000</v>
      </c>
      <c r="G20" s="19">
        <v>6000</v>
      </c>
      <c r="H20" s="20">
        <f t="shared" si="3"/>
        <v>48000</v>
      </c>
      <c r="I20" s="20">
        <f t="shared" si="4"/>
        <v>18771360</v>
      </c>
      <c r="J20" s="21">
        <f t="shared" si="5"/>
        <v>9.957704090423054E-3</v>
      </c>
      <c r="K20" s="18" t="s">
        <v>64</v>
      </c>
    </row>
    <row r="21" spans="1:11" ht="22.15" customHeight="1" x14ac:dyDescent="0.25">
      <c r="A21" s="17" t="s">
        <v>65</v>
      </c>
      <c r="B21" s="18" t="s">
        <v>66</v>
      </c>
      <c r="C21" s="17" t="s">
        <v>35</v>
      </c>
      <c r="D21" s="23">
        <v>156.43</v>
      </c>
      <c r="E21" s="19">
        <v>175000</v>
      </c>
      <c r="F21" s="19">
        <v>75000</v>
      </c>
      <c r="G21" s="19">
        <v>35000</v>
      </c>
      <c r="H21" s="20">
        <f t="shared" si="3"/>
        <v>285000</v>
      </c>
      <c r="I21" s="20">
        <f t="shared" si="4"/>
        <v>44582550</v>
      </c>
      <c r="J21" s="21">
        <f t="shared" si="5"/>
        <v>2.3649849584499491E-2</v>
      </c>
      <c r="K21" s="18" t="s">
        <v>67</v>
      </c>
    </row>
    <row r="22" spans="1:11" ht="22.15" customHeight="1" x14ac:dyDescent="0.25">
      <c r="A22" s="17" t="s">
        <v>68</v>
      </c>
      <c r="B22" s="18" t="s">
        <v>69</v>
      </c>
      <c r="C22" s="17" t="s">
        <v>35</v>
      </c>
      <c r="D22" s="23">
        <v>156.43</v>
      </c>
      <c r="E22" s="19">
        <v>380000</v>
      </c>
      <c r="F22" s="19">
        <v>320000</v>
      </c>
      <c r="G22" s="19">
        <v>130000</v>
      </c>
      <c r="H22" s="20">
        <f t="shared" si="3"/>
        <v>830000</v>
      </c>
      <c r="I22" s="20">
        <f t="shared" si="4"/>
        <v>129836900</v>
      </c>
      <c r="J22" s="21">
        <f t="shared" si="5"/>
        <v>6.8875000544331849E-2</v>
      </c>
      <c r="K22" s="18" t="s">
        <v>70</v>
      </c>
    </row>
    <row r="23" spans="1:11" ht="22.15" customHeight="1" x14ac:dyDescent="0.25">
      <c r="A23" s="17" t="s">
        <v>71</v>
      </c>
      <c r="B23" s="18" t="s">
        <v>72</v>
      </c>
      <c r="C23" s="17" t="s">
        <v>73</v>
      </c>
      <c r="D23" s="23">
        <v>9.39</v>
      </c>
      <c r="E23" s="19">
        <v>28500000</v>
      </c>
      <c r="F23" s="19">
        <v>16800000</v>
      </c>
      <c r="G23" s="19">
        <v>7900000</v>
      </c>
      <c r="H23" s="20">
        <f t="shared" si="3"/>
        <v>53200000</v>
      </c>
      <c r="I23" s="20">
        <f t="shared" si="4"/>
        <v>499548000.00000006</v>
      </c>
      <c r="J23" s="21">
        <f t="shared" si="5"/>
        <v>0.26499684428633069</v>
      </c>
      <c r="K23" s="18" t="s">
        <v>74</v>
      </c>
    </row>
    <row r="24" spans="1:11" ht="22.15" customHeight="1" x14ac:dyDescent="0.25">
      <c r="A24" s="17" t="s">
        <v>75</v>
      </c>
      <c r="B24" s="18" t="s">
        <v>76</v>
      </c>
      <c r="C24" s="17" t="s">
        <v>47</v>
      </c>
      <c r="D24" s="23">
        <v>26.84</v>
      </c>
      <c r="E24" s="19">
        <v>420000</v>
      </c>
      <c r="F24" s="19">
        <v>380000</v>
      </c>
      <c r="G24" s="19">
        <v>190000</v>
      </c>
      <c r="H24" s="20">
        <f t="shared" si="3"/>
        <v>990000</v>
      </c>
      <c r="I24" s="20">
        <f t="shared" si="4"/>
        <v>26571600</v>
      </c>
      <c r="J24" s="21">
        <f t="shared" si="5"/>
        <v>1.4095522647750896E-2</v>
      </c>
      <c r="K24" s="18" t="s">
        <v>77</v>
      </c>
    </row>
    <row r="25" spans="1:11" ht="22.15" customHeight="1" x14ac:dyDescent="0.25">
      <c r="A25" s="17" t="s">
        <v>78</v>
      </c>
      <c r="B25" s="18" t="s">
        <v>79</v>
      </c>
      <c r="C25" s="17" t="s">
        <v>35</v>
      </c>
      <c r="D25" s="23">
        <v>277.67</v>
      </c>
      <c r="E25" s="19">
        <v>165000</v>
      </c>
      <c r="F25" s="19">
        <v>80000</v>
      </c>
      <c r="G25" s="19">
        <v>36000</v>
      </c>
      <c r="H25" s="20">
        <f t="shared" si="3"/>
        <v>281000</v>
      </c>
      <c r="I25" s="20">
        <f t="shared" si="4"/>
        <v>78025270</v>
      </c>
      <c r="J25" s="21">
        <f t="shared" si="5"/>
        <v>4.1390317496194373E-2</v>
      </c>
      <c r="K25" s="18" t="s">
        <v>80</v>
      </c>
    </row>
    <row r="26" spans="1:11" ht="22.15" customHeight="1" x14ac:dyDescent="0.25">
      <c r="A26" s="16"/>
      <c r="B26" s="15" t="s">
        <v>81</v>
      </c>
      <c r="C26" s="16"/>
      <c r="D26" s="16"/>
      <c r="E26" s="16"/>
      <c r="F26" s="16"/>
      <c r="G26" s="16"/>
      <c r="H26" s="16"/>
      <c r="I26" s="20">
        <f>SUM(I15:I25)</f>
        <v>1098099310</v>
      </c>
      <c r="J26" s="22">
        <f t="shared" si="5"/>
        <v>0.58251229484053013</v>
      </c>
      <c r="K26" s="16"/>
    </row>
    <row r="27" spans="1:11" ht="22.15" customHeight="1" x14ac:dyDescent="0.25">
      <c r="A27" s="16"/>
      <c r="B27" s="15" t="s">
        <v>82</v>
      </c>
      <c r="C27" s="16"/>
      <c r="D27" s="16"/>
      <c r="E27" s="16"/>
      <c r="F27" s="16"/>
      <c r="G27" s="16"/>
      <c r="H27" s="16"/>
      <c r="I27" s="16"/>
      <c r="J27" s="16"/>
      <c r="K27" s="16"/>
    </row>
    <row r="28" spans="1:11" ht="22.15" customHeight="1" x14ac:dyDescent="0.25">
      <c r="A28" s="17" t="s">
        <v>83</v>
      </c>
      <c r="B28" s="18" t="s">
        <v>84</v>
      </c>
      <c r="C28" s="17" t="s">
        <v>21</v>
      </c>
      <c r="D28" s="19">
        <v>1</v>
      </c>
      <c r="E28" s="19">
        <v>5000000</v>
      </c>
      <c r="F28" s="19">
        <v>15000000</v>
      </c>
      <c r="G28" s="19">
        <v>5000000</v>
      </c>
      <c r="H28" s="20">
        <f>E28+F28+G28</f>
        <v>25000000</v>
      </c>
      <c r="I28" s="20">
        <f>D28*H28</f>
        <v>25000000</v>
      </c>
      <c r="J28" s="21">
        <f>I28/$I$46</f>
        <v>1.3261830909458684E-2</v>
      </c>
      <c r="K28" s="18" t="s">
        <v>85</v>
      </c>
    </row>
    <row r="29" spans="1:11" ht="22.15" customHeight="1" x14ac:dyDescent="0.25">
      <c r="A29" s="17" t="s">
        <v>86</v>
      </c>
      <c r="B29" s="18" t="s">
        <v>87</v>
      </c>
      <c r="C29" s="17" t="s">
        <v>21</v>
      </c>
      <c r="D29" s="19">
        <v>1</v>
      </c>
      <c r="E29" s="19">
        <v>6000000</v>
      </c>
      <c r="F29" s="19">
        <v>20000000</v>
      </c>
      <c r="G29" s="19">
        <v>5000000</v>
      </c>
      <c r="H29" s="20">
        <f>E29+F29+G29</f>
        <v>31000000</v>
      </c>
      <c r="I29" s="20">
        <f>D29*H29</f>
        <v>31000000</v>
      </c>
      <c r="J29" s="21">
        <f>I29/$I$46</f>
        <v>1.6444670327728769E-2</v>
      </c>
      <c r="K29" s="18" t="s">
        <v>88</v>
      </c>
    </row>
    <row r="30" spans="1:11" ht="22.15" customHeight="1" x14ac:dyDescent="0.25">
      <c r="A30" s="16"/>
      <c r="B30" s="15" t="s">
        <v>89</v>
      </c>
      <c r="C30" s="16"/>
      <c r="D30" s="16"/>
      <c r="E30" s="16"/>
      <c r="F30" s="16"/>
      <c r="G30" s="16"/>
      <c r="H30" s="16"/>
      <c r="I30" s="20">
        <f>SUM(I28:I29)</f>
        <v>56000000</v>
      </c>
      <c r="J30" s="22">
        <f>I30/$I$46</f>
        <v>2.9706501237187453E-2</v>
      </c>
      <c r="K30" s="16"/>
    </row>
    <row r="31" spans="1:11" ht="22.15" customHeight="1" x14ac:dyDescent="0.25">
      <c r="A31" s="16"/>
      <c r="B31" s="15" t="s">
        <v>90</v>
      </c>
      <c r="C31" s="16"/>
      <c r="D31" s="16"/>
      <c r="E31" s="16"/>
      <c r="F31" s="16"/>
      <c r="G31" s="16"/>
      <c r="H31" s="16"/>
      <c r="I31" s="16"/>
      <c r="J31" s="16"/>
      <c r="K31" s="16"/>
    </row>
    <row r="32" spans="1:11" ht="22.15" customHeight="1" x14ac:dyDescent="0.25">
      <c r="A32" s="17" t="s">
        <v>91</v>
      </c>
      <c r="B32" s="18" t="s">
        <v>92</v>
      </c>
      <c r="C32" s="17" t="s">
        <v>93</v>
      </c>
      <c r="D32" s="23">
        <v>0.1</v>
      </c>
      <c r="E32" s="24"/>
      <c r="F32" s="24"/>
      <c r="G32" s="24"/>
      <c r="H32" s="24"/>
      <c r="I32" s="20">
        <f>D32*I26</f>
        <v>109809931</v>
      </c>
      <c r="J32" s="21">
        <f>I32/$I$46</f>
        <v>5.8251229484053015E-2</v>
      </c>
      <c r="K32" s="18" t="s">
        <v>94</v>
      </c>
    </row>
    <row r="33" spans="1:11" ht="22.15" customHeight="1" x14ac:dyDescent="0.25">
      <c r="A33" s="16"/>
      <c r="B33" s="15" t="s">
        <v>95</v>
      </c>
      <c r="C33" s="16"/>
      <c r="D33" s="16"/>
      <c r="E33" s="16"/>
      <c r="F33" s="16"/>
      <c r="G33" s="16"/>
      <c r="H33" s="16"/>
      <c r="I33" s="20">
        <f>I32</f>
        <v>109809931</v>
      </c>
      <c r="J33" s="22">
        <f>I33/$I$46</f>
        <v>5.8251229484053015E-2</v>
      </c>
      <c r="K33" s="16"/>
    </row>
    <row r="34" spans="1:11" ht="22.15" customHeight="1" x14ac:dyDescent="0.25">
      <c r="A34" s="16"/>
      <c r="B34" s="15" t="s">
        <v>96</v>
      </c>
      <c r="C34" s="16"/>
      <c r="D34" s="16"/>
      <c r="E34" s="16"/>
      <c r="F34" s="16"/>
      <c r="G34" s="16"/>
      <c r="H34" s="16"/>
      <c r="I34" s="20">
        <f>I13+I26+I30+I33</f>
        <v>1687109241</v>
      </c>
      <c r="J34" s="22">
        <f>I34/$I$46</f>
        <v>0.89496629919708726</v>
      </c>
      <c r="K34" s="16"/>
    </row>
    <row r="35" spans="1:11" ht="22.15" customHeight="1" x14ac:dyDescent="0.25">
      <c r="A35" s="16"/>
      <c r="B35" s="15" t="s">
        <v>97</v>
      </c>
      <c r="C35" s="16"/>
      <c r="D35" s="16"/>
      <c r="E35" s="16"/>
      <c r="F35" s="16"/>
      <c r="G35" s="16"/>
      <c r="H35" s="16"/>
      <c r="I35" s="20">
        <f>I34*0.08</f>
        <v>134968739.28</v>
      </c>
      <c r="J35" s="22"/>
      <c r="K35" s="16"/>
    </row>
    <row r="36" spans="1:11" ht="22.15" customHeight="1" x14ac:dyDescent="0.25">
      <c r="A36" s="16"/>
      <c r="B36" s="15" t="s">
        <v>98</v>
      </c>
      <c r="C36" s="16"/>
      <c r="D36" s="16"/>
      <c r="E36" s="16"/>
      <c r="F36" s="16"/>
      <c r="G36" s="16"/>
      <c r="H36" s="16"/>
      <c r="I36" s="20">
        <f>I34+I35</f>
        <v>1822077980.28</v>
      </c>
      <c r="J36" s="22"/>
      <c r="K36" s="16"/>
    </row>
    <row r="37" spans="1:11" ht="25.9" customHeight="1" x14ac:dyDescent="0.25">
      <c r="A37" s="15" t="s">
        <v>99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</row>
    <row r="38" spans="1:11" ht="22.15" customHeight="1" x14ac:dyDescent="0.25">
      <c r="A38" s="17" t="s">
        <v>100</v>
      </c>
      <c r="B38" s="18" t="s">
        <v>101</v>
      </c>
      <c r="C38" s="17" t="s">
        <v>102</v>
      </c>
      <c r="D38" s="19">
        <v>1</v>
      </c>
      <c r="E38" s="19">
        <v>18000000</v>
      </c>
      <c r="F38" s="19">
        <v>22000000</v>
      </c>
      <c r="G38" s="19">
        <v>12000000</v>
      </c>
      <c r="H38" s="20">
        <f>E38+F38+G38</f>
        <v>52000000</v>
      </c>
      <c r="I38" s="20">
        <f>D38*H38</f>
        <v>52000000</v>
      </c>
      <c r="J38" s="21">
        <f>I38/$I$46</f>
        <v>2.7584608291674063E-2</v>
      </c>
      <c r="K38" s="18" t="s">
        <v>103</v>
      </c>
    </row>
    <row r="39" spans="1:11" ht="22.15" customHeight="1" x14ac:dyDescent="0.25">
      <c r="A39" s="17" t="s">
        <v>104</v>
      </c>
      <c r="B39" s="18" t="s">
        <v>105</v>
      </c>
      <c r="C39" s="17" t="s">
        <v>106</v>
      </c>
      <c r="D39" s="19">
        <v>4</v>
      </c>
      <c r="E39" s="19">
        <v>9500000</v>
      </c>
      <c r="F39" s="19">
        <v>6000000</v>
      </c>
      <c r="G39" s="19">
        <v>3000000</v>
      </c>
      <c r="H39" s="20">
        <f>E39+F39+G39</f>
        <v>18500000</v>
      </c>
      <c r="I39" s="20">
        <f>D39*H39</f>
        <v>74000000</v>
      </c>
      <c r="J39" s="21">
        <f>I39/$I$46</f>
        <v>3.9255019491997709E-2</v>
      </c>
      <c r="K39" s="18" t="s">
        <v>107</v>
      </c>
    </row>
    <row r="40" spans="1:11" ht="22.15" customHeight="1" x14ac:dyDescent="0.25">
      <c r="A40" s="17" t="s">
        <v>108</v>
      </c>
      <c r="B40" s="18" t="s">
        <v>109</v>
      </c>
      <c r="C40" s="17" t="s">
        <v>110</v>
      </c>
      <c r="D40" s="19">
        <v>1</v>
      </c>
      <c r="E40" s="19">
        <v>5000000</v>
      </c>
      <c r="F40" s="19">
        <v>18000000</v>
      </c>
      <c r="G40" s="19">
        <v>5000000</v>
      </c>
      <c r="H40" s="20">
        <f>E40+F40+G40</f>
        <v>28000000</v>
      </c>
      <c r="I40" s="20">
        <f>D40*H40</f>
        <v>28000000</v>
      </c>
      <c r="J40" s="21">
        <f>I40/$I$46</f>
        <v>1.4853250618593727E-2</v>
      </c>
      <c r="K40" s="18" t="s">
        <v>111</v>
      </c>
    </row>
    <row r="41" spans="1:11" ht="22.15" customHeight="1" x14ac:dyDescent="0.25">
      <c r="A41" s="17" t="s">
        <v>112</v>
      </c>
      <c r="B41" s="18" t="s">
        <v>113</v>
      </c>
      <c r="C41" s="17" t="s">
        <v>110</v>
      </c>
      <c r="D41" s="19">
        <v>1</v>
      </c>
      <c r="E41" s="19">
        <v>12000000</v>
      </c>
      <c r="F41" s="19">
        <v>22000000</v>
      </c>
      <c r="G41" s="19">
        <v>10000000</v>
      </c>
      <c r="H41" s="20">
        <f>E41+F41+G41</f>
        <v>44000000</v>
      </c>
      <c r="I41" s="20">
        <f>D41*H41</f>
        <v>44000000</v>
      </c>
      <c r="J41" s="21">
        <f>I41/$I$46</f>
        <v>2.3340822400647283E-2</v>
      </c>
      <c r="K41" s="18" t="s">
        <v>114</v>
      </c>
    </row>
    <row r="42" spans="1:11" ht="22.15" customHeight="1" x14ac:dyDescent="0.25">
      <c r="A42" s="16"/>
      <c r="B42" s="15" t="s">
        <v>115</v>
      </c>
      <c r="C42" s="16"/>
      <c r="D42" s="16"/>
      <c r="E42" s="16"/>
      <c r="F42" s="16"/>
      <c r="G42" s="16"/>
      <c r="H42" s="16"/>
      <c r="I42" s="20">
        <f>SUM(I38:I41)</f>
        <v>198000000</v>
      </c>
      <c r="J42" s="22">
        <f>I42/$I$46</f>
        <v>0.10503370080291279</v>
      </c>
      <c r="K42" s="16"/>
    </row>
    <row r="43" spans="1:11" ht="22.15" customHeight="1" x14ac:dyDescent="0.25">
      <c r="A43" s="16"/>
      <c r="B43" s="15" t="s">
        <v>116</v>
      </c>
      <c r="C43" s="16"/>
      <c r="D43" s="16"/>
      <c r="E43" s="16"/>
      <c r="F43" s="16"/>
      <c r="G43" s="16"/>
      <c r="H43" s="16"/>
      <c r="I43" s="20">
        <f>I42*0.08</f>
        <v>15840000</v>
      </c>
      <c r="J43" s="22"/>
      <c r="K43" s="16"/>
    </row>
    <row r="44" spans="1:11" ht="22.15" customHeight="1" x14ac:dyDescent="0.25">
      <c r="A44" s="16"/>
      <c r="B44" s="15" t="s">
        <v>117</v>
      </c>
      <c r="C44" s="16"/>
      <c r="D44" s="16"/>
      <c r="E44" s="16"/>
      <c r="F44" s="16"/>
      <c r="G44" s="16"/>
      <c r="H44" s="16"/>
      <c r="I44" s="20">
        <f>I42+I43</f>
        <v>213840000</v>
      </c>
      <c r="J44" s="22"/>
      <c r="K44" s="16"/>
    </row>
    <row r="45" spans="1:11" ht="25.9" customHeight="1" x14ac:dyDescent="0.25">
      <c r="A45" s="16"/>
      <c r="B45" s="15" t="s">
        <v>118</v>
      </c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22.15" customHeight="1" x14ac:dyDescent="0.25">
      <c r="A46" s="16"/>
      <c r="B46" s="15" t="s">
        <v>119</v>
      </c>
      <c r="C46" s="16"/>
      <c r="D46" s="16"/>
      <c r="E46" s="16"/>
      <c r="F46" s="16"/>
      <c r="G46" s="16"/>
      <c r="H46" s="16"/>
      <c r="I46" s="20">
        <f>I34+I42</f>
        <v>1885109241</v>
      </c>
      <c r="J46" s="22">
        <f>1</f>
        <v>1</v>
      </c>
      <c r="K46" s="16"/>
    </row>
    <row r="47" spans="1:11" ht="22.15" customHeight="1" x14ac:dyDescent="0.25">
      <c r="A47" s="16"/>
      <c r="B47" s="15" t="s">
        <v>120</v>
      </c>
      <c r="C47" s="16"/>
      <c r="D47" s="16"/>
      <c r="E47" s="16"/>
      <c r="F47" s="16"/>
      <c r="G47" s="16"/>
      <c r="H47" s="16"/>
      <c r="I47" s="20">
        <f>I46*0.08</f>
        <v>150808739.28</v>
      </c>
      <c r="J47" s="22"/>
      <c r="K47" s="16"/>
    </row>
    <row r="48" spans="1:11" ht="22.15" customHeight="1" x14ac:dyDescent="0.25">
      <c r="A48" s="16"/>
      <c r="B48" s="15" t="s">
        <v>121</v>
      </c>
      <c r="C48" s="16"/>
      <c r="D48" s="16"/>
      <c r="E48" s="16"/>
      <c r="F48" s="16"/>
      <c r="G48" s="16"/>
      <c r="H48" s="16"/>
      <c r="I48" s="20">
        <f>I46+I47</f>
        <v>2035917980.28</v>
      </c>
      <c r="J48" s="22"/>
      <c r="K48" s="16"/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Tổng hợp Dự toán</vt:lpstr>
      <vt:lpstr>Chi tiết BOQ &amp; Giá XL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2026-10-12T14:21:08Z</dcterms:created>
  <dcterms:modified xsi:type="dcterms:W3CDTF">2026-10-15T09:35:27Z</dcterms:modified>
</cp:coreProperties>
</file>